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\Documents\MrPixel\Lieferzeitplugin\"/>
    </mc:Choice>
  </mc:AlternateContent>
  <xr:revisionPtr revIDLastSave="0" documentId="13_ncr:1_{E5188193-7303-4BF1-91D3-AA9703AB25C5}" xr6:coauthVersionLast="36" xr6:coauthVersionMax="36" xr10:uidLastSave="{00000000-0000-0000-0000-000000000000}"/>
  <workbookProtection workbookAlgorithmName="SHA-512" workbookHashValue="BGRlY/CFoaZgxUwrnuYO5Tg2ls+o0Rh/p4VYTsmKEDbzRNZvh/rHUnrYA3Zo6jMZlDSd/a5CSFrIkg6bFhwPQQ==" workbookSaltValue="TyYTFw6LFLVA9qdsqahd4w==" workbookSpinCount="100000" lockStructure="1"/>
  <bookViews>
    <workbookView xWindow="0" yWindow="0" windowWidth="13650" windowHeight="9870" xr2:uid="{062F4E19-1189-426E-9998-13D00A69FAC1}"/>
  </bookViews>
  <sheets>
    <sheet name="mpXgastronomy Berechnu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 s="1"/>
  <c r="G53" i="1"/>
  <c r="H41" i="1"/>
  <c r="H42" i="1"/>
  <c r="K51" i="1"/>
  <c r="K49" i="1"/>
  <c r="K48" i="1"/>
  <c r="L48" i="1" s="1"/>
  <c r="D18" i="1"/>
  <c r="E18" i="1"/>
  <c r="F18" i="1"/>
  <c r="G18" i="1"/>
  <c r="H18" i="1"/>
  <c r="I18" i="1"/>
  <c r="J18" i="1"/>
  <c r="K18" i="1"/>
  <c r="L18" i="1"/>
  <c r="C18" i="1"/>
  <c r="C16" i="1"/>
  <c r="C17" i="1" s="1"/>
  <c r="D16" i="1"/>
  <c r="D17" i="1" s="1"/>
  <c r="E16" i="1"/>
  <c r="E17" i="1" s="1"/>
  <c r="F16" i="1"/>
  <c r="F17" i="1" s="1"/>
  <c r="H16" i="1"/>
  <c r="H17" i="1" s="1"/>
  <c r="I16" i="1"/>
  <c r="I17" i="1" s="1"/>
  <c r="J16" i="1"/>
  <c r="J17" i="1" s="1"/>
  <c r="K16" i="1"/>
  <c r="K17" i="1" s="1"/>
  <c r="L16" i="1"/>
  <c r="L17" i="1" s="1"/>
  <c r="K19" i="1" l="1"/>
  <c r="K20" i="1" s="1"/>
  <c r="J19" i="1"/>
  <c r="J20" i="1" s="1"/>
  <c r="I19" i="1"/>
  <c r="I20" i="1" s="1"/>
  <c r="L49" i="1"/>
  <c r="K50" i="1" s="1"/>
  <c r="L50" i="1" s="1"/>
  <c r="L51" i="1" s="1"/>
  <c r="L52" i="1" s="1"/>
  <c r="H19" i="1"/>
  <c r="H20" i="1" s="1"/>
  <c r="G19" i="1"/>
  <c r="G20" i="1" s="1"/>
  <c r="F19" i="1"/>
  <c r="F20" i="1" s="1"/>
  <c r="C19" i="1"/>
  <c r="C20" i="1" s="1"/>
  <c r="E19" i="1"/>
  <c r="E20" i="1" s="1"/>
  <c r="L19" i="1"/>
  <c r="L20" i="1" s="1"/>
  <c r="D19" i="1"/>
  <c r="D20" i="1" s="1"/>
  <c r="I26" i="1" l="1"/>
</calcChain>
</file>

<file path=xl/sharedStrings.xml><?xml version="1.0" encoding="utf-8"?>
<sst xmlns="http://schemas.openxmlformats.org/spreadsheetml/2006/main" count="32" uniqueCount="31">
  <si>
    <t>Maximale Anzahl von Bestellungen pro Stunde</t>
  </si>
  <si>
    <t>Grundwerte</t>
  </si>
  <si>
    <t>Geschätzte Arbeitszeit pro Bestellung</t>
  </si>
  <si>
    <t>Geschätzte Herstellungsdauer pro Bestellung</t>
  </si>
  <si>
    <t>Kapazität im Ofen</t>
  </si>
  <si>
    <t>Offene Best.</t>
  </si>
  <si>
    <t>Arbeitszeit</t>
  </si>
  <si>
    <t>Herst. Dauer</t>
  </si>
  <si>
    <t>Ofenverz.</t>
  </si>
  <si>
    <t>Gesamt Zeit</t>
  </si>
  <si>
    <t>Berechung Skalierungsfaktor</t>
  </si>
  <si>
    <t>Skalierungsfaktor</t>
  </si>
  <si>
    <t>mpXgastronomy Berchnung</t>
  </si>
  <si>
    <t>Plugin-Konfiguration Simulator</t>
  </si>
  <si>
    <t>Stresslevel Verzögerung</t>
  </si>
  <si>
    <t>Effizienz</t>
  </si>
  <si>
    <t>Max. Best. pro Interval</t>
  </si>
  <si>
    <t>Arbeitszeit p. Best.</t>
  </si>
  <si>
    <t>Fertigungsz. p. Best.</t>
  </si>
  <si>
    <t>Zeit Lieferung</t>
  </si>
  <si>
    <t>Zeit Abholung</t>
  </si>
  <si>
    <t>Situationsvariablen</t>
  </si>
  <si>
    <t>Pluginvariablen</t>
  </si>
  <si>
    <t>Lieferart</t>
  </si>
  <si>
    <t>Abholung</t>
  </si>
  <si>
    <t>Offene Best. im Interv.</t>
  </si>
  <si>
    <t>Arbeitszeit + Fertigungszeit + Stressverzögerung</t>
  </si>
  <si>
    <t>+ Zeit für Lieferart</t>
  </si>
  <si>
    <t>+/- Effizienz</t>
  </si>
  <si>
    <t>+ Skalierungsfaktor</t>
  </si>
  <si>
    <t>Geschätzte Wartezeit in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</si>
</sst>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0.0"/>
    <numFmt numFmtId="173" formatCode="0\ &quot;Min.&quot;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D3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double">
        <color rgb="FF3F3F3F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8" borderId="2" applyNumberFormat="0" applyAlignment="0" applyProtection="0"/>
    <xf numFmtId="0" fontId="4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</cellStyleXfs>
  <cellXfs count="34">
    <xf numFmtId="0" fontId="0" fillId="0" borderId="0" xfId="0"/>
    <xf numFmtId="0" fontId="0" fillId="3" borderId="0" xfId="0" applyFill="1"/>
    <xf numFmtId="0" fontId="3" fillId="8" borderId="2" xfId="3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4" borderId="7" xfId="0" applyFill="1" applyBorder="1"/>
    <xf numFmtId="0" fontId="0" fillId="4" borderId="5" xfId="0" applyFill="1" applyBorder="1"/>
    <xf numFmtId="0" fontId="0" fillId="4" borderId="9" xfId="0" applyFill="1" applyBorder="1"/>
    <xf numFmtId="0" fontId="0" fillId="3" borderId="6" xfId="0" applyFill="1" applyBorder="1"/>
    <xf numFmtId="0" fontId="6" fillId="3" borderId="6" xfId="5" applyFill="1" applyBorder="1"/>
    <xf numFmtId="0" fontId="0" fillId="3" borderId="8" xfId="0" applyFill="1" applyBorder="1"/>
    <xf numFmtId="2" fontId="8" fillId="6" borderId="11" xfId="6" applyNumberFormat="1" applyFont="1" applyFill="1" applyBorder="1" applyAlignment="1">
      <alignment horizontal="center" vertical="center"/>
    </xf>
    <xf numFmtId="2" fontId="8" fillId="6" borderId="12" xfId="6" applyNumberFormat="1" applyFont="1" applyFill="1" applyBorder="1" applyAlignment="1">
      <alignment horizontal="center" vertical="center"/>
    </xf>
    <xf numFmtId="2" fontId="8" fillId="6" borderId="13" xfId="6" applyNumberFormat="1" applyFont="1" applyFill="1" applyBorder="1" applyAlignment="1">
      <alignment horizontal="center" vertical="center"/>
    </xf>
    <xf numFmtId="2" fontId="8" fillId="6" borderId="14" xfId="6" applyNumberFormat="1" applyFont="1" applyFill="1" applyBorder="1" applyAlignment="1">
      <alignment horizontal="center" vertical="center"/>
    </xf>
    <xf numFmtId="0" fontId="13" fillId="8" borderId="2" xfId="3" applyFont="1"/>
    <xf numFmtId="173" fontId="3" fillId="8" borderId="2" xfId="3" applyNumberFormat="1"/>
    <xf numFmtId="173" fontId="7" fillId="5" borderId="5" xfId="0" applyNumberFormat="1" applyFont="1" applyFill="1" applyBorder="1"/>
    <xf numFmtId="173" fontId="12" fillId="6" borderId="10" xfId="4" applyNumberFormat="1" applyFont="1" applyFill="1" applyBorder="1" applyAlignment="1">
      <alignment horizontal="right"/>
    </xf>
    <xf numFmtId="173" fontId="11" fillId="0" borderId="5" xfId="0" applyNumberFormat="1" applyFont="1" applyBorder="1"/>
    <xf numFmtId="0" fontId="3" fillId="8" borderId="2" xfId="3" applyAlignment="1">
      <alignment horizontal="center"/>
    </xf>
    <xf numFmtId="0" fontId="0" fillId="7" borderId="0" xfId="0" applyFill="1"/>
    <xf numFmtId="0" fontId="5" fillId="7" borderId="0" xfId="0" applyFont="1" applyFill="1" applyAlignment="1">
      <alignment horizontal="center"/>
    </xf>
    <xf numFmtId="0" fontId="0" fillId="7" borderId="0" xfId="0" quotePrefix="1" applyFill="1"/>
    <xf numFmtId="0" fontId="1" fillId="7" borderId="0" xfId="1" applyFill="1"/>
    <xf numFmtId="0" fontId="2" fillId="7" borderId="1" xfId="2" applyFill="1"/>
    <xf numFmtId="0" fontId="0" fillId="7" borderId="0" xfId="0" applyFill="1" applyAlignment="1">
      <alignment horizontal="center"/>
    </xf>
    <xf numFmtId="0" fontId="7" fillId="7" borderId="0" xfId="0" applyFont="1" applyFill="1"/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9" fontId="3" fillId="8" borderId="2" xfId="3" applyNumberFormat="1"/>
    <xf numFmtId="0" fontId="0" fillId="0" borderId="7" xfId="0" applyBorder="1" applyProtection="1"/>
    <xf numFmtId="170" fontId="7" fillId="3" borderId="8" xfId="6" applyNumberFormat="1" applyFill="1" applyBorder="1"/>
  </cellXfs>
  <cellStyles count="7">
    <cellStyle name="Ausgabe" xfId="4" builtinId="21"/>
    <cellStyle name="Eingabe" xfId="3" builtinId="20" customBuiltin="1"/>
    <cellStyle name="Ergebnis" xfId="6" builtinId="25"/>
    <cellStyle name="Erklärender Text" xfId="5" builtinId="53"/>
    <cellStyle name="Standard" xfId="0" builtinId="0"/>
    <cellStyle name="Überschrift" xfId="1" builtinId="15"/>
    <cellStyle name="Überschrift 1" xfId="2" builtinId="16"/>
  </cellStyles>
  <dxfs count="0"/>
  <tableStyles count="0" defaultTableStyle="TableStyleMedium2" defaultPivotStyle="PivotStyleLight16"/>
  <colors>
    <mruColors>
      <color rgb="FFC8D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Geschätzte Zeit für die Fertigung einer Bestellung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'mpXgastronomy Berechnung'!$B$20</c:f>
              <c:strCache>
                <c:ptCount val="1"/>
                <c:pt idx="0">
                  <c:v>Gesamt Zeit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'mpXgastronomy Berechnung'!$C$16:$L$16</c:f>
              <c:numCache>
                <c:formatCode>General</c:formatCode>
                <c:ptCount val="10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  <c:pt idx="4">
                  <c:v>7.5</c:v>
                </c:pt>
                <c:pt idx="5">
                  <c:v>9</c:v>
                </c:pt>
                <c:pt idx="6">
                  <c:v>10.5</c:v>
                </c:pt>
                <c:pt idx="7">
                  <c:v>12</c:v>
                </c:pt>
                <c:pt idx="8">
                  <c:v>13.5</c:v>
                </c:pt>
                <c:pt idx="9">
                  <c:v>15</c:v>
                </c:pt>
              </c:numCache>
            </c:numRef>
          </c:cat>
          <c:val>
            <c:numRef>
              <c:f>'mpXgastronomy Berechnung'!$C$20:$L$20</c:f>
              <c:numCache>
                <c:formatCode>0.0</c:formatCode>
                <c:ptCount val="10"/>
                <c:pt idx="0">
                  <c:v>19.5</c:v>
                </c:pt>
                <c:pt idx="1">
                  <c:v>24</c:v>
                </c:pt>
                <c:pt idx="2">
                  <c:v>28.5</c:v>
                </c:pt>
                <c:pt idx="3">
                  <c:v>33</c:v>
                </c:pt>
                <c:pt idx="4">
                  <c:v>52.5</c:v>
                </c:pt>
                <c:pt idx="5">
                  <c:v>57</c:v>
                </c:pt>
                <c:pt idx="6">
                  <c:v>61.5</c:v>
                </c:pt>
                <c:pt idx="7">
                  <c:v>66</c:v>
                </c:pt>
                <c:pt idx="8">
                  <c:v>85.5</c:v>
                </c:pt>
                <c:pt idx="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B1-4DB4-9711-D5D2C30A6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3328880"/>
        <c:axId val="17990919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'mpXgastronomy Berechnung'!$B$16</c15:sqref>
                        </c15:formulaRef>
                      </c:ext>
                    </c:extLst>
                    <c:strCache>
                      <c:ptCount val="1"/>
                      <c:pt idx="0">
                        <c:v>Offene Best.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'mpXgastronomy Berechnung'!$C$16:$L$16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3</c:v>
                      </c:pt>
                      <c:pt idx="2">
                        <c:v>4.5</c:v>
                      </c:pt>
                      <c:pt idx="3">
                        <c:v>6</c:v>
                      </c:pt>
                      <c:pt idx="4">
                        <c:v>7.5</c:v>
                      </c:pt>
                      <c:pt idx="5">
                        <c:v>9</c:v>
                      </c:pt>
                      <c:pt idx="6">
                        <c:v>10.5</c:v>
                      </c:pt>
                      <c:pt idx="7">
                        <c:v>12</c:v>
                      </c:pt>
                      <c:pt idx="8">
                        <c:v>13.5</c:v>
                      </c:pt>
                      <c:pt idx="9">
                        <c:v>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'mpXgastronomy Berechnung'!$C$16:$L$16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3</c:v>
                      </c:pt>
                      <c:pt idx="2">
                        <c:v>4.5</c:v>
                      </c:pt>
                      <c:pt idx="3">
                        <c:v>6</c:v>
                      </c:pt>
                      <c:pt idx="4">
                        <c:v>7.5</c:v>
                      </c:pt>
                      <c:pt idx="5">
                        <c:v>9</c:v>
                      </c:pt>
                      <c:pt idx="6">
                        <c:v>10.5</c:v>
                      </c:pt>
                      <c:pt idx="7">
                        <c:v>12</c:v>
                      </c:pt>
                      <c:pt idx="8">
                        <c:v>13.5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EB1-4DB4-9711-D5D2C30A630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Berechnung'!$B$17</c15:sqref>
                        </c15:formulaRef>
                      </c:ext>
                    </c:extLst>
                    <c:strCache>
                      <c:ptCount val="1"/>
                      <c:pt idx="0">
                        <c:v>Arbeitszeit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Berechnung'!$C$16:$L$16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3</c:v>
                      </c:pt>
                      <c:pt idx="2">
                        <c:v>4.5</c:v>
                      </c:pt>
                      <c:pt idx="3">
                        <c:v>6</c:v>
                      </c:pt>
                      <c:pt idx="4">
                        <c:v>7.5</c:v>
                      </c:pt>
                      <c:pt idx="5">
                        <c:v>9</c:v>
                      </c:pt>
                      <c:pt idx="6">
                        <c:v>10.5</c:v>
                      </c:pt>
                      <c:pt idx="7">
                        <c:v>12</c:v>
                      </c:pt>
                      <c:pt idx="8">
                        <c:v>13.5</c:v>
                      </c:pt>
                      <c:pt idx="9">
                        <c:v>15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Berechnung'!$C$17:$L$17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4.5</c:v>
                      </c:pt>
                      <c:pt idx="1">
                        <c:v>9</c:v>
                      </c:pt>
                      <c:pt idx="2">
                        <c:v>13.5</c:v>
                      </c:pt>
                      <c:pt idx="3">
                        <c:v>18</c:v>
                      </c:pt>
                      <c:pt idx="4">
                        <c:v>22.5</c:v>
                      </c:pt>
                      <c:pt idx="5">
                        <c:v>27</c:v>
                      </c:pt>
                      <c:pt idx="6">
                        <c:v>31.5</c:v>
                      </c:pt>
                      <c:pt idx="7">
                        <c:v>36</c:v>
                      </c:pt>
                      <c:pt idx="8">
                        <c:v>40.5</c:v>
                      </c:pt>
                      <c:pt idx="9">
                        <c:v>45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3EB1-4DB4-9711-D5D2C30A630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Berechnung'!$B$18</c15:sqref>
                        </c15:formulaRef>
                      </c:ext>
                    </c:extLst>
                    <c:strCache>
                      <c:ptCount val="1"/>
                      <c:pt idx="0">
                        <c:v>Herst. Dauer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Berechnung'!$C$16:$L$16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3</c:v>
                      </c:pt>
                      <c:pt idx="2">
                        <c:v>4.5</c:v>
                      </c:pt>
                      <c:pt idx="3">
                        <c:v>6</c:v>
                      </c:pt>
                      <c:pt idx="4">
                        <c:v>7.5</c:v>
                      </c:pt>
                      <c:pt idx="5">
                        <c:v>9</c:v>
                      </c:pt>
                      <c:pt idx="6">
                        <c:v>10.5</c:v>
                      </c:pt>
                      <c:pt idx="7">
                        <c:v>12</c:v>
                      </c:pt>
                      <c:pt idx="8">
                        <c:v>13.5</c:v>
                      </c:pt>
                      <c:pt idx="9">
                        <c:v>15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Berechnung'!$C$18:$L$18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15</c:v>
                      </c:pt>
                      <c:pt idx="1">
                        <c:v>15</c:v>
                      </c:pt>
                      <c:pt idx="2">
                        <c:v>15</c:v>
                      </c:pt>
                      <c:pt idx="3">
                        <c:v>15</c:v>
                      </c:pt>
                      <c:pt idx="4">
                        <c:v>15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15</c:v>
                      </c:pt>
                      <c:pt idx="8">
                        <c:v>15</c:v>
                      </c:pt>
                      <c:pt idx="9">
                        <c:v>15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EB1-4DB4-9711-D5D2C30A630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Berechnung'!$B$19</c15:sqref>
                        </c15:formulaRef>
                      </c:ext>
                    </c:extLst>
                    <c:strCache>
                      <c:ptCount val="1"/>
                      <c:pt idx="0">
                        <c:v>Ofenverz.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Berechnung'!$C$16:$L$16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1.5</c:v>
                      </c:pt>
                      <c:pt idx="1">
                        <c:v>3</c:v>
                      </c:pt>
                      <c:pt idx="2">
                        <c:v>4.5</c:v>
                      </c:pt>
                      <c:pt idx="3">
                        <c:v>6</c:v>
                      </c:pt>
                      <c:pt idx="4">
                        <c:v>7.5</c:v>
                      </c:pt>
                      <c:pt idx="5">
                        <c:v>9</c:v>
                      </c:pt>
                      <c:pt idx="6">
                        <c:v>10.5</c:v>
                      </c:pt>
                      <c:pt idx="7">
                        <c:v>12</c:v>
                      </c:pt>
                      <c:pt idx="8">
                        <c:v>13.5</c:v>
                      </c:pt>
                      <c:pt idx="9">
                        <c:v>15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'mpXgastronomy Berechnung'!$C$19:$L$19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15</c:v>
                      </c:pt>
                      <c:pt idx="5">
                        <c:v>15</c:v>
                      </c:pt>
                      <c:pt idx="6">
                        <c:v>15</c:v>
                      </c:pt>
                      <c:pt idx="7">
                        <c:v>15</c:v>
                      </c:pt>
                      <c:pt idx="8">
                        <c:v>30</c:v>
                      </c:pt>
                      <c:pt idx="9">
                        <c:v>30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EB1-4DB4-9711-D5D2C30A6309}"/>
                  </c:ext>
                </c:extLst>
              </c15:ser>
            </c15:filteredLineSeries>
          </c:ext>
        </c:extLst>
      </c:lineChart>
      <c:catAx>
        <c:axId val="150332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9091952"/>
        <c:crosses val="autoZero"/>
        <c:auto val="1"/>
        <c:lblAlgn val="ctr"/>
        <c:lblOffset val="100"/>
        <c:noMultiLvlLbl val="0"/>
      </c:catAx>
      <c:valAx>
        <c:axId val="179909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0332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127640</xdr:colOff>
      <xdr:row>0</xdr:row>
      <xdr:rowOff>95250</xdr:rowOff>
    </xdr:from>
    <xdr:to>
      <xdr:col>12</xdr:col>
      <xdr:colOff>152402</xdr:colOff>
      <xdr:row>2</xdr:row>
      <xdr:rowOff>128588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A0DD534-64C7-42C7-98A4-35D52ED27E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7237" b="89474" l="1120" r="99680">
                      <a14:foregroundMark x1="11840" y1="37500" x2="11840" y2="37500"/>
                      <a14:foregroundMark x1="3520" y1="29605" x2="3520" y2="29605"/>
                      <a14:foregroundMark x1="1120" y1="35526" x2="1120" y2="35526"/>
                      <a14:foregroundMark x1="28800" y1="50658" x2="28800" y2="50658"/>
                      <a14:foregroundMark x1="34400" y1="76316" x2="34400" y2="76316"/>
                      <a14:foregroundMark x1="43360" y1="42105" x2="43360" y2="42105"/>
                      <a14:foregroundMark x1="59520" y1="40132" x2="59520" y2="40132"/>
                      <a14:foregroundMark x1="68960" y1="51316" x2="68960" y2="51316"/>
                      <a14:foregroundMark x1="67040" y1="15132" x2="67040" y2="15132"/>
                      <a14:foregroundMark x1="93440" y1="40789" x2="93440" y2="40789"/>
                      <a14:foregroundMark x1="98560" y1="7237" x2="98560" y2="7237"/>
                      <a14:foregroundMark x1="99680" y1="9211" x2="99680" y2="9211"/>
                      <a14:foregroundMark x1="96160" y1="7237" x2="96160" y2="7237"/>
                      <a14:foregroundMark x1="98240" y1="15789" x2="98240" y2="15789"/>
                      <a14:backgroundMark x1="12800" y1="13158" x2="12800" y2="13158"/>
                      <a14:backgroundMark x1="99520" y1="2632" x2="99520" y2="2632"/>
                      <a14:backgroundMark x1="99040" y1="10526" x2="99040" y2="10526"/>
                      <a14:backgroundMark x1="98080" y1="5921" x2="98080" y2="5921"/>
                    </a14:backgroundRemoval>
                  </a14:imgEffect>
                </a14:imgLayer>
              </a14:imgProps>
            </a:ext>
          </a:extLst>
        </a:blip>
        <a:srcRect r="4713"/>
        <a:stretch/>
      </xdr:blipFill>
      <xdr:spPr>
        <a:xfrm>
          <a:off x="7242815" y="95250"/>
          <a:ext cx="1548762" cy="395288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21</xdr:row>
      <xdr:rowOff>0</xdr:rowOff>
    </xdr:from>
    <xdr:to>
      <xdr:col>7</xdr:col>
      <xdr:colOff>1</xdr:colOff>
      <xdr:row>35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D1D9708-FDB0-4C66-850D-3C8CF2C006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F551-42CA-404B-A8BD-8FD148BC2A0A}">
  <sheetPr>
    <pageSetUpPr fitToPage="1"/>
  </sheetPr>
  <dimension ref="A1:N62"/>
  <sheetViews>
    <sheetView tabSelected="1" zoomScaleNormal="100" workbookViewId="0">
      <selection activeCell="L9" sqref="L9"/>
    </sheetView>
  </sheetViews>
  <sheetFormatPr baseColWidth="10" defaultColWidth="0" defaultRowHeight="14.25" zeroHeight="1" x14ac:dyDescent="0.45"/>
  <cols>
    <col min="1" max="1" width="3.59765625" customWidth="1"/>
    <col min="2" max="12" width="10.6640625" customWidth="1"/>
    <col min="13" max="13" width="3.59765625" customWidth="1"/>
    <col min="14" max="16384" width="10.6640625" hidden="1"/>
  </cols>
  <sheetData>
    <row r="1" spans="1:13" x14ac:dyDescent="0.45">
      <c r="A1" s="1"/>
      <c r="B1" s="29" t="s">
        <v>12</v>
      </c>
      <c r="C1" s="30"/>
      <c r="D1" s="30"/>
      <c r="E1" s="30"/>
      <c r="F1" s="1"/>
      <c r="G1" s="1"/>
      <c r="H1" s="1"/>
      <c r="I1" s="1"/>
      <c r="J1" s="1"/>
      <c r="K1" s="1"/>
      <c r="L1" s="1"/>
      <c r="M1" s="1"/>
    </row>
    <row r="2" spans="1:13" x14ac:dyDescent="0.45">
      <c r="A2" s="1"/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</row>
    <row r="3" spans="1:13" x14ac:dyDescent="0.45">
      <c r="A3" s="1"/>
      <c r="B3" s="30"/>
      <c r="C3" s="30"/>
      <c r="D3" s="30"/>
      <c r="E3" s="30"/>
      <c r="F3" s="1"/>
      <c r="G3" s="1"/>
      <c r="H3" s="1"/>
      <c r="I3" s="1"/>
      <c r="J3" s="1"/>
      <c r="K3" s="1"/>
      <c r="L3" s="1"/>
      <c r="M3" s="1"/>
    </row>
    <row r="4" spans="1:13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23.25" x14ac:dyDescent="0.7">
      <c r="A5" s="22"/>
      <c r="B5" s="25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45">
      <c r="A6" s="22"/>
      <c r="B6" s="22" t="s">
        <v>0</v>
      </c>
      <c r="C6" s="22"/>
      <c r="D6" s="22"/>
      <c r="E6" s="22"/>
      <c r="F6" s="2">
        <v>15</v>
      </c>
      <c r="G6" s="22"/>
      <c r="H6" s="22" t="s">
        <v>4</v>
      </c>
      <c r="J6" s="2">
        <v>6</v>
      </c>
      <c r="K6" s="22"/>
      <c r="L6" s="22"/>
      <c r="M6" s="22"/>
    </row>
    <row r="7" spans="1:13" x14ac:dyDescent="0.45">
      <c r="A7" s="22"/>
      <c r="B7" s="22"/>
      <c r="C7" s="22"/>
      <c r="D7" s="22"/>
      <c r="E7" s="22"/>
      <c r="G7" s="22"/>
      <c r="H7" s="22"/>
      <c r="I7" s="22"/>
      <c r="J7" s="22"/>
      <c r="K7" s="22"/>
      <c r="L7" s="22"/>
      <c r="M7" s="22"/>
    </row>
    <row r="8" spans="1:13" x14ac:dyDescent="0.45">
      <c r="A8" s="22"/>
      <c r="B8" s="22" t="s">
        <v>2</v>
      </c>
      <c r="C8" s="22"/>
      <c r="D8" s="22"/>
      <c r="E8" s="22"/>
      <c r="F8" s="17">
        <v>3</v>
      </c>
      <c r="G8" s="22"/>
      <c r="H8" s="22"/>
      <c r="I8" s="22"/>
      <c r="J8" s="22"/>
      <c r="K8" s="22"/>
      <c r="L8" s="22"/>
      <c r="M8" s="22"/>
    </row>
    <row r="9" spans="1:13" x14ac:dyDescent="0.45">
      <c r="A9" s="22"/>
      <c r="B9" s="22"/>
      <c r="C9" s="22"/>
      <c r="D9" s="22"/>
      <c r="E9" s="22"/>
      <c r="G9" s="22"/>
      <c r="H9" s="22"/>
      <c r="I9" s="22"/>
      <c r="J9" s="22"/>
      <c r="K9" s="22"/>
      <c r="L9" s="22"/>
      <c r="M9" s="22"/>
    </row>
    <row r="10" spans="1:13" x14ac:dyDescent="0.45">
      <c r="A10" s="22"/>
      <c r="B10" s="22" t="s">
        <v>3</v>
      </c>
      <c r="C10" s="22"/>
      <c r="D10" s="22"/>
      <c r="E10" s="22"/>
      <c r="F10" s="17">
        <v>15</v>
      </c>
      <c r="G10" s="22"/>
      <c r="H10" s="22"/>
      <c r="I10" s="22"/>
      <c r="J10" s="22"/>
      <c r="K10" s="22"/>
      <c r="L10" s="22"/>
      <c r="M10" s="22"/>
    </row>
    <row r="11" spans="1:13" x14ac:dyDescent="0.4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4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4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3.25" x14ac:dyDescent="0.7">
      <c r="A14" s="22"/>
      <c r="B14" s="25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4.65" thickBot="1" x14ac:dyDescent="0.5">
      <c r="A15" s="22"/>
      <c r="B15" s="9"/>
      <c r="C15" s="10">
        <v>1</v>
      </c>
      <c r="D15" s="10">
        <v>2</v>
      </c>
      <c r="E15" s="10">
        <v>3</v>
      </c>
      <c r="F15" s="10">
        <v>4</v>
      </c>
      <c r="G15" s="10">
        <v>5</v>
      </c>
      <c r="H15" s="10">
        <v>6</v>
      </c>
      <c r="I15" s="10">
        <v>7</v>
      </c>
      <c r="J15" s="10">
        <v>8</v>
      </c>
      <c r="K15" s="10">
        <v>9</v>
      </c>
      <c r="L15" s="10">
        <v>10</v>
      </c>
      <c r="M15" s="22"/>
    </row>
    <row r="16" spans="1:13" x14ac:dyDescent="0.45">
      <c r="A16" s="22"/>
      <c r="B16" s="6" t="s">
        <v>5</v>
      </c>
      <c r="C16" s="4">
        <f>ROUNDUP($F$6/10*C15,1)</f>
        <v>1.5</v>
      </c>
      <c r="D16" s="4">
        <f t="shared" ref="D16:K16" si="0">$F$6/10*D15</f>
        <v>3</v>
      </c>
      <c r="E16" s="4">
        <f t="shared" si="0"/>
        <v>4.5</v>
      </c>
      <c r="F16" s="4">
        <f t="shared" si="0"/>
        <v>6</v>
      </c>
      <c r="G16" s="32">
        <f t="shared" si="0"/>
        <v>7.5</v>
      </c>
      <c r="H16" s="4">
        <f t="shared" si="0"/>
        <v>9</v>
      </c>
      <c r="I16" s="4">
        <f t="shared" si="0"/>
        <v>10.5</v>
      </c>
      <c r="J16" s="4">
        <f t="shared" si="0"/>
        <v>12</v>
      </c>
      <c r="K16" s="4">
        <f t="shared" si="0"/>
        <v>13.5</v>
      </c>
      <c r="L16" s="4">
        <f>$F$6/10*L15</f>
        <v>15</v>
      </c>
      <c r="M16" s="22"/>
    </row>
    <row r="17" spans="1:13" x14ac:dyDescent="0.45">
      <c r="A17" s="22"/>
      <c r="B17" s="7" t="s">
        <v>6</v>
      </c>
      <c r="C17" s="3">
        <f>$F$8*C16</f>
        <v>4.5</v>
      </c>
      <c r="D17" s="3">
        <f t="shared" ref="D17:M17" si="1">$F$8*D16</f>
        <v>9</v>
      </c>
      <c r="E17" s="3">
        <f t="shared" si="1"/>
        <v>13.5</v>
      </c>
      <c r="F17" s="3">
        <f t="shared" si="1"/>
        <v>18</v>
      </c>
      <c r="G17" s="3">
        <f t="shared" si="1"/>
        <v>22.5</v>
      </c>
      <c r="H17" s="3">
        <f t="shared" si="1"/>
        <v>27</v>
      </c>
      <c r="I17" s="3">
        <f t="shared" si="1"/>
        <v>31.5</v>
      </c>
      <c r="J17" s="3">
        <f t="shared" si="1"/>
        <v>36</v>
      </c>
      <c r="K17" s="3">
        <f t="shared" si="1"/>
        <v>40.5</v>
      </c>
      <c r="L17" s="3">
        <f>$F$8*L16</f>
        <v>45</v>
      </c>
      <c r="M17" s="22"/>
    </row>
    <row r="18" spans="1:13" x14ac:dyDescent="0.45">
      <c r="A18" s="22"/>
      <c r="B18" s="7" t="s">
        <v>7</v>
      </c>
      <c r="C18" s="3">
        <f>$F$10</f>
        <v>15</v>
      </c>
      <c r="D18" s="3">
        <f t="shared" ref="D18:L18" si="2">$F$10</f>
        <v>15</v>
      </c>
      <c r="E18" s="3">
        <f t="shared" si="2"/>
        <v>15</v>
      </c>
      <c r="F18" s="3">
        <f t="shared" si="2"/>
        <v>15</v>
      </c>
      <c r="G18" s="3">
        <f t="shared" si="2"/>
        <v>15</v>
      </c>
      <c r="H18" s="3">
        <f t="shared" si="2"/>
        <v>15</v>
      </c>
      <c r="I18" s="3">
        <f t="shared" si="2"/>
        <v>15</v>
      </c>
      <c r="J18" s="3">
        <f t="shared" si="2"/>
        <v>15</v>
      </c>
      <c r="K18" s="3">
        <f t="shared" si="2"/>
        <v>15</v>
      </c>
      <c r="L18" s="3">
        <f t="shared" si="2"/>
        <v>15</v>
      </c>
      <c r="M18" s="22"/>
    </row>
    <row r="19" spans="1:13" ht="14.65" thickBot="1" x14ac:dyDescent="0.5">
      <c r="A19" s="22"/>
      <c r="B19" s="8" t="s">
        <v>8</v>
      </c>
      <c r="C19" s="5">
        <f>(ROUNDUP(C16/$J$6,0)-1)*C18</f>
        <v>0</v>
      </c>
      <c r="D19" s="5">
        <f t="shared" ref="D19:M19" si="3">(ROUNDUP(D16/$J$6,0)-1)*D18</f>
        <v>0</v>
      </c>
      <c r="E19" s="5">
        <f t="shared" si="3"/>
        <v>0</v>
      </c>
      <c r="F19" s="5">
        <f t="shared" si="3"/>
        <v>0</v>
      </c>
      <c r="G19" s="5">
        <f t="shared" si="3"/>
        <v>15</v>
      </c>
      <c r="H19" s="5">
        <f t="shared" si="3"/>
        <v>15</v>
      </c>
      <c r="I19" s="5">
        <f t="shared" si="3"/>
        <v>15</v>
      </c>
      <c r="J19" s="5">
        <f t="shared" si="3"/>
        <v>15</v>
      </c>
      <c r="K19" s="5">
        <f t="shared" si="3"/>
        <v>30</v>
      </c>
      <c r="L19" s="5">
        <f>(ROUNDUP(L16/$J$6,0)-1)*L18</f>
        <v>30</v>
      </c>
      <c r="M19" s="22"/>
    </row>
    <row r="20" spans="1:13" ht="15" thickTop="1" thickBot="1" x14ac:dyDescent="0.5">
      <c r="A20" s="22"/>
      <c r="B20" s="11" t="s">
        <v>9</v>
      </c>
      <c r="C20" s="33">
        <f>C17+C18+C19</f>
        <v>19.5</v>
      </c>
      <c r="D20" s="33">
        <f t="shared" ref="D20:M20" si="4">D17+D18+D19</f>
        <v>24</v>
      </c>
      <c r="E20" s="33">
        <f t="shared" si="4"/>
        <v>28.5</v>
      </c>
      <c r="F20" s="33">
        <f t="shared" si="4"/>
        <v>33</v>
      </c>
      <c r="G20" s="33">
        <f t="shared" si="4"/>
        <v>52.5</v>
      </c>
      <c r="H20" s="33">
        <f t="shared" si="4"/>
        <v>57</v>
      </c>
      <c r="I20" s="33">
        <f t="shared" si="4"/>
        <v>61.5</v>
      </c>
      <c r="J20" s="33">
        <f t="shared" si="4"/>
        <v>66</v>
      </c>
      <c r="K20" s="33">
        <f t="shared" si="4"/>
        <v>85.5</v>
      </c>
      <c r="L20" s="33">
        <f>L17+L18+L19</f>
        <v>90</v>
      </c>
      <c r="M20" s="22"/>
    </row>
    <row r="21" spans="1:13" ht="14.65" thickTop="1" x14ac:dyDescent="0.4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4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4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9.899999999999999" thickBot="1" x14ac:dyDescent="0.65">
      <c r="A24" s="22"/>
      <c r="B24" s="22"/>
      <c r="C24" s="22"/>
      <c r="D24" s="22"/>
      <c r="E24" s="22"/>
      <c r="F24" s="22"/>
      <c r="G24" s="22"/>
      <c r="H24" s="22"/>
      <c r="I24" s="26" t="s">
        <v>11</v>
      </c>
      <c r="J24" s="26"/>
      <c r="K24" s="22"/>
      <c r="L24" s="22"/>
      <c r="M24" s="22"/>
    </row>
    <row r="25" spans="1:13" ht="15" thickTop="1" thickBot="1" x14ac:dyDescent="0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45">
      <c r="A26" s="22"/>
      <c r="B26" s="22"/>
      <c r="C26" s="22"/>
      <c r="D26" s="22"/>
      <c r="E26" s="22"/>
      <c r="F26" s="22"/>
      <c r="G26" s="22"/>
      <c r="H26" s="22"/>
      <c r="I26" s="12">
        <f>SLOPE(C20:L20,C16:L16)</f>
        <v>5.4242424242424239</v>
      </c>
      <c r="J26" s="13"/>
      <c r="K26" s="22"/>
      <c r="L26" s="22"/>
      <c r="M26" s="22"/>
    </row>
    <row r="27" spans="1:13" ht="14.65" thickBot="1" x14ac:dyDescent="0.5">
      <c r="A27" s="22"/>
      <c r="B27" s="22"/>
      <c r="C27" s="22"/>
      <c r="D27" s="22"/>
      <c r="E27" s="22"/>
      <c r="F27" s="22"/>
      <c r="G27" s="22"/>
      <c r="H27" s="22"/>
      <c r="I27" s="14"/>
      <c r="J27" s="15"/>
      <c r="K27" s="22"/>
      <c r="L27" s="22"/>
      <c r="M27" s="22"/>
    </row>
    <row r="28" spans="1:13" ht="14.65" thickTop="1" x14ac:dyDescent="0.4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4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4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4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4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x14ac:dyDescent="0.4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x14ac:dyDescent="0.4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x14ac:dyDescent="0.4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x14ac:dyDescent="0.4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23.25" x14ac:dyDescent="0.7">
      <c r="A37" s="22"/>
      <c r="B37" s="25" t="s">
        <v>13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4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9.899999999999999" thickBot="1" x14ac:dyDescent="0.65">
      <c r="A39" s="22"/>
      <c r="B39" s="26" t="s">
        <v>22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4.65" thickTop="1" x14ac:dyDescent="0.4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x14ac:dyDescent="0.45">
      <c r="A41" s="22"/>
      <c r="B41" s="22" t="s">
        <v>14</v>
      </c>
      <c r="C41" s="22"/>
      <c r="D41" s="17">
        <v>10</v>
      </c>
      <c r="E41" s="22"/>
      <c r="F41" s="22" t="s">
        <v>17</v>
      </c>
      <c r="G41" s="22"/>
      <c r="H41" s="17">
        <f>F8</f>
        <v>3</v>
      </c>
      <c r="I41" s="22"/>
      <c r="J41" s="22"/>
      <c r="K41" s="22"/>
      <c r="L41" s="22"/>
      <c r="M41" s="22"/>
    </row>
    <row r="42" spans="1:13" x14ac:dyDescent="0.45">
      <c r="A42" s="22"/>
      <c r="B42" s="22" t="s">
        <v>15</v>
      </c>
      <c r="C42" s="22"/>
      <c r="D42" s="31">
        <v>1</v>
      </c>
      <c r="E42" s="22"/>
      <c r="F42" s="22" t="s">
        <v>18</v>
      </c>
      <c r="G42" s="22"/>
      <c r="H42" s="17">
        <f>F10</f>
        <v>15</v>
      </c>
      <c r="I42" s="22"/>
      <c r="J42" s="22"/>
      <c r="K42" s="22"/>
      <c r="L42" s="22"/>
      <c r="M42" s="22"/>
    </row>
    <row r="43" spans="1:13" x14ac:dyDescent="0.45">
      <c r="A43" s="22"/>
      <c r="B43" s="22" t="s">
        <v>11</v>
      </c>
      <c r="C43" s="22"/>
      <c r="D43" s="16">
        <v>5.4</v>
      </c>
      <c r="E43" s="22"/>
      <c r="F43" s="22" t="s">
        <v>19</v>
      </c>
      <c r="G43" s="22"/>
      <c r="H43" s="17">
        <v>20</v>
      </c>
      <c r="I43" s="22"/>
      <c r="J43" s="22"/>
      <c r="K43" s="22"/>
      <c r="L43" s="22"/>
      <c r="M43" s="22"/>
    </row>
    <row r="44" spans="1:13" x14ac:dyDescent="0.45">
      <c r="A44" s="22"/>
      <c r="B44" s="22" t="s">
        <v>16</v>
      </c>
      <c r="C44" s="22"/>
      <c r="D44" s="16">
        <v>5</v>
      </c>
      <c r="E44" s="22"/>
      <c r="F44" s="22" t="s">
        <v>20</v>
      </c>
      <c r="G44" s="22"/>
      <c r="H44" s="17">
        <v>5</v>
      </c>
      <c r="I44" s="22"/>
      <c r="J44" s="22"/>
      <c r="K44" s="22"/>
      <c r="L44" s="22"/>
      <c r="M44" s="22"/>
    </row>
    <row r="45" spans="1:13" x14ac:dyDescent="0.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9.899999999999999" thickBot="1" x14ac:dyDescent="0.65">
      <c r="A46" s="22"/>
      <c r="B46" s="26" t="s">
        <v>21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4.65" thickTop="1" x14ac:dyDescent="0.4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x14ac:dyDescent="0.45">
      <c r="A48" s="22"/>
      <c r="B48" s="22" t="s">
        <v>23</v>
      </c>
      <c r="C48" s="22"/>
      <c r="D48" s="21" t="s">
        <v>24</v>
      </c>
      <c r="E48" s="22"/>
      <c r="F48" s="22"/>
      <c r="G48" s="22" t="s">
        <v>26</v>
      </c>
      <c r="H48" s="22"/>
      <c r="I48" s="22"/>
      <c r="J48" s="22"/>
      <c r="K48" s="20">
        <f>H41+H42+D41</f>
        <v>28</v>
      </c>
      <c r="L48" s="18">
        <f>K48</f>
        <v>28</v>
      </c>
      <c r="M48" s="22"/>
    </row>
    <row r="49" spans="1:14" x14ac:dyDescent="0.45">
      <c r="A49" s="22"/>
      <c r="B49" s="22"/>
      <c r="C49" s="22"/>
      <c r="D49" s="27"/>
      <c r="E49" s="22"/>
      <c r="F49" s="22"/>
      <c r="G49" s="24" t="s">
        <v>27</v>
      </c>
      <c r="H49" s="22"/>
      <c r="I49" s="22"/>
      <c r="J49" s="22"/>
      <c r="K49" s="20">
        <f>IF(D48="Abholung",H44,H43)</f>
        <v>5</v>
      </c>
      <c r="L49" s="18">
        <f>L48+K49</f>
        <v>33</v>
      </c>
      <c r="M49" s="22"/>
    </row>
    <row r="50" spans="1:14" x14ac:dyDescent="0.45">
      <c r="A50" s="22"/>
      <c r="B50" s="22" t="s">
        <v>25</v>
      </c>
      <c r="C50" s="22"/>
      <c r="D50" s="21">
        <v>1</v>
      </c>
      <c r="E50" s="22"/>
      <c r="F50" s="22"/>
      <c r="G50" s="24" t="s">
        <v>28</v>
      </c>
      <c r="H50" s="22"/>
      <c r="I50" s="22"/>
      <c r="J50" s="22"/>
      <c r="K50" s="20">
        <f>L49*(1-D42)</f>
        <v>0</v>
      </c>
      <c r="L50" s="18">
        <f>L49+K50</f>
        <v>33</v>
      </c>
      <c r="M50" s="22"/>
    </row>
    <row r="51" spans="1:14" x14ac:dyDescent="0.45">
      <c r="A51" s="22"/>
      <c r="B51" s="22"/>
      <c r="C51" s="22"/>
      <c r="D51" s="22"/>
      <c r="E51" s="22"/>
      <c r="F51" s="22"/>
      <c r="G51" s="24" t="s">
        <v>29</v>
      </c>
      <c r="H51" s="22"/>
      <c r="I51" s="22"/>
      <c r="J51" s="22"/>
      <c r="K51" s="20">
        <f>D43*D50</f>
        <v>5.4</v>
      </c>
      <c r="L51" s="18">
        <f>L50+K51</f>
        <v>38.4</v>
      </c>
      <c r="M51" s="22"/>
    </row>
    <row r="52" spans="1:14" ht="18.399999999999999" thickBot="1" x14ac:dyDescent="0.6">
      <c r="A52" s="22"/>
      <c r="B52" s="22"/>
      <c r="C52" s="22"/>
      <c r="D52" s="22"/>
      <c r="E52" s="22"/>
      <c r="F52" s="22"/>
      <c r="G52" s="28" t="s">
        <v>30</v>
      </c>
      <c r="H52" s="22"/>
      <c r="I52" s="22"/>
      <c r="J52" s="22"/>
      <c r="K52" s="22"/>
      <c r="L52" s="19">
        <f>L51</f>
        <v>38.4</v>
      </c>
      <c r="M52" s="22"/>
    </row>
    <row r="53" spans="1:14" ht="14.65" thickTop="1" x14ac:dyDescent="0.45">
      <c r="A53" s="22"/>
      <c r="B53" s="22"/>
      <c r="C53" s="22"/>
      <c r="D53" s="22"/>
      <c r="E53" s="22"/>
      <c r="F53" s="22"/>
      <c r="G53" s="23" t="str">
        <f>IF(D50&gt;=D44,"Keine Bestellungen mehr möglich, da Limit für Intervall überschritten","")</f>
        <v/>
      </c>
      <c r="H53" s="23"/>
      <c r="I53" s="23"/>
      <c r="J53" s="23"/>
      <c r="K53" s="23"/>
      <c r="L53" s="23"/>
      <c r="M53" s="23"/>
    </row>
    <row r="54" spans="1:14" x14ac:dyDescent="0.4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4" x14ac:dyDescent="0.4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4" x14ac:dyDescent="0.4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4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4" x14ac:dyDescent="0.4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4" x14ac:dyDescent="0.4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4" x14ac:dyDescent="0.4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4" x14ac:dyDescent="0.4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4" x14ac:dyDescent="0.4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</sheetData>
  <sheetProtection algorithmName="SHA-512" hashValue="Ndovpksb5RtX8DkulUPdp5pHa4IlIU9FGc+hFKRIL7TgAq3nitIkzecnoBh/Xt80wvCS0yFyxp3/+KiFtf72CQ==" saltValue="+ZxV5dCk/mN/934mfuH1dQ==" spinCount="100000" sheet="1" objects="1" scenarios="1"/>
  <protectedRanges>
    <protectedRange sqref="F6 F8 F10 J6 D50 D48 D44 D43 D42 D41 H44 H43 H42 H41 C16:L16" name="VariablenEingabe"/>
  </protectedRanges>
  <mergeCells count="3">
    <mergeCell ref="I26:J27"/>
    <mergeCell ref="B1:E3"/>
    <mergeCell ref="G53:M53"/>
  </mergeCells>
  <dataValidations count="1">
    <dataValidation type="list" allowBlank="1" showInputMessage="1" showErrorMessage="1" sqref="D48" xr:uid="{3717B673-0D3B-4619-947F-7F4CB534BCD6}">
      <formula1>"Abholung, Lieferservice"</formula1>
    </dataValidation>
  </dataValidations>
  <pageMargins left="0.23622047244094491" right="0.23622047244094491" top="0.23622047244094491" bottom="0.23622047244094491" header="0.31496062992125984" footer="0.31496062992125984"/>
  <pageSetup paperSize="9" scale="79" orientation="portrait" r:id="rId1"/>
  <headerFooter>
    <oddFooter>&amp;L&amp;8&amp;Z&amp;F&amp;C&amp;8&amp;A&amp;R&amp;8&amp;D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mpXgastronomy 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Kienlein</dc:creator>
  <cp:lastModifiedBy>Manuel Kienlein</cp:lastModifiedBy>
  <cp:lastPrinted>2020-08-25T07:50:56Z</cp:lastPrinted>
  <dcterms:created xsi:type="dcterms:W3CDTF">2020-08-24T15:48:48Z</dcterms:created>
  <dcterms:modified xsi:type="dcterms:W3CDTF">2020-08-25T08:16:14Z</dcterms:modified>
</cp:coreProperties>
</file>